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蕊源\Desktop\"/>
    </mc:Choice>
  </mc:AlternateContent>
  <workbookProtection workbookAlgorithmName="SHA-512" workbookHashValue="YI8WDCdk6nYnbT0yzbtViniNmX5vqiT/JegEYlOawMYhvWG65YA3aVqAL/CzZxSC75f1K5FuItNNdcsERJqTjw==" workbookSaltValue="GH98OI2TuifRl65wsAMeqg==" workbookSpinCount="100000" lockStructure="1"/>
  <bookViews>
    <workbookView xWindow="0" yWindow="0" windowWidth="28800" windowHeight="12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7" i="1" l="1"/>
  <c r="D9" i="1"/>
  <c r="D19" i="1" s="1"/>
  <c r="D16" i="1"/>
  <c r="D28" i="1"/>
  <c r="D29" i="1" s="1"/>
  <c r="D18" i="1"/>
  <c r="D20" i="1" l="1"/>
  <c r="D33" i="1"/>
  <c r="D34" i="1" s="1"/>
  <c r="D23" i="1"/>
  <c r="D21" i="1"/>
  <c r="D22" i="1"/>
  <c r="D24" i="1" l="1"/>
  <c r="D25" i="1" l="1"/>
  <c r="D31" i="1" s="1"/>
</calcChain>
</file>

<file path=xl/sharedStrings.xml><?xml version="1.0" encoding="utf-8"?>
<sst xmlns="http://schemas.openxmlformats.org/spreadsheetml/2006/main" count="94" uniqueCount="79">
  <si>
    <t>AL</t>
    <phoneticPr fontId="1" type="noConversion"/>
  </si>
  <si>
    <t>N</t>
    <phoneticPr fontId="1" type="noConversion"/>
  </si>
  <si>
    <t xml:space="preserve">L </t>
    <phoneticPr fontId="1" type="noConversion"/>
  </si>
  <si>
    <r>
      <t>nH/T</t>
    </r>
    <r>
      <rPr>
        <vertAlign val="superscript"/>
        <sz val="11"/>
        <rFont val="Calibri"/>
        <family val="2"/>
      </rPr>
      <t>2</t>
    </r>
    <phoneticPr fontId="1" type="noConversion"/>
  </si>
  <si>
    <t>uH</t>
    <phoneticPr fontId="1" type="noConversion"/>
  </si>
  <si>
    <t>R_upper</t>
    <phoneticPr fontId="1" type="noConversion"/>
  </si>
  <si>
    <t>R_center</t>
    <phoneticPr fontId="1" type="noConversion"/>
  </si>
  <si>
    <t>R_lower</t>
    <phoneticPr fontId="1" type="noConversion"/>
  </si>
  <si>
    <t>R_total</t>
    <phoneticPr fontId="1" type="noConversion"/>
  </si>
  <si>
    <t>ΦB</t>
    <phoneticPr fontId="1" type="noConversion"/>
  </si>
  <si>
    <t>F</t>
    <phoneticPr fontId="1" type="noConversion"/>
  </si>
  <si>
    <t>ΦA</t>
    <phoneticPr fontId="1" type="noConversion"/>
  </si>
  <si>
    <t>E</t>
    <phoneticPr fontId="1" type="noConversion"/>
  </si>
  <si>
    <t>G</t>
    <phoneticPr fontId="1" type="noConversion"/>
  </si>
  <si>
    <t>D</t>
    <phoneticPr fontId="1" type="noConversion"/>
  </si>
  <si>
    <r>
      <rPr>
        <sz val="11"/>
        <rFont val="Calibri"/>
        <family val="2"/>
      </rPr>
      <t>μ</t>
    </r>
    <r>
      <rPr>
        <sz val="11"/>
        <rFont val="宋体"/>
        <family val="3"/>
        <charset val="134"/>
      </rPr>
      <t>i</t>
    </r>
    <phoneticPr fontId="1" type="noConversion"/>
  </si>
  <si>
    <t>R_air</t>
    <phoneticPr fontId="1" type="noConversion"/>
  </si>
  <si>
    <t>A</t>
    <phoneticPr fontId="1" type="noConversion"/>
  </si>
  <si>
    <t>ΦD</t>
    <phoneticPr fontId="1" type="noConversion"/>
  </si>
  <si>
    <t>mm</t>
    <phoneticPr fontId="1" type="noConversion"/>
  </si>
  <si>
    <t>uH/mm</t>
    <phoneticPr fontId="1" type="noConversion"/>
  </si>
  <si>
    <t>1/uH</t>
    <phoneticPr fontId="1" type="noConversion"/>
  </si>
  <si>
    <t>J</t>
    <phoneticPr fontId="1" type="noConversion"/>
  </si>
  <si>
    <r>
      <t>A/mm</t>
    </r>
    <r>
      <rPr>
        <vertAlign val="superscript"/>
        <sz val="11"/>
        <rFont val="Calibri"/>
        <family val="2"/>
      </rPr>
      <t>2</t>
    </r>
    <phoneticPr fontId="1" type="noConversion"/>
  </si>
  <si>
    <r>
      <t>mm</t>
    </r>
    <r>
      <rPr>
        <vertAlign val="superscript"/>
        <sz val="11"/>
        <rFont val="Calibri"/>
        <family val="2"/>
      </rPr>
      <t>2</t>
    </r>
    <phoneticPr fontId="1" type="noConversion"/>
  </si>
  <si>
    <r>
      <t>mm</t>
    </r>
    <r>
      <rPr>
        <vertAlign val="superscript"/>
        <sz val="11"/>
        <rFont val="Calibri"/>
        <family val="2"/>
      </rPr>
      <t>2</t>
    </r>
    <phoneticPr fontId="1" type="noConversion"/>
  </si>
  <si>
    <t>S1</t>
    <phoneticPr fontId="1" type="noConversion"/>
  </si>
  <si>
    <t>S2</t>
    <phoneticPr fontId="1" type="noConversion"/>
  </si>
  <si>
    <t>S3</t>
    <phoneticPr fontId="1" type="noConversion"/>
  </si>
  <si>
    <t>α</t>
    <phoneticPr fontId="1" type="noConversion"/>
  </si>
  <si>
    <t>Ts</t>
    <phoneticPr fontId="1" type="noConversion"/>
  </si>
  <si>
    <t>Equivalent Magnetic Circuit</t>
    <phoneticPr fontId="1" type="noConversion"/>
  </si>
  <si>
    <t xml:space="preserve">Dimensional </t>
    <phoneticPr fontId="1" type="noConversion"/>
  </si>
  <si>
    <t>Fig.</t>
    <phoneticPr fontId="1" type="noConversion"/>
  </si>
  <si>
    <t>Power Inductor Design_DR type</t>
    <phoneticPr fontId="1" type="noConversion"/>
  </si>
  <si>
    <t>Core Parameters</t>
    <phoneticPr fontId="1" type="noConversion"/>
  </si>
  <si>
    <t xml:space="preserve">Electrical Parameters </t>
    <phoneticPr fontId="1" type="noConversion"/>
  </si>
  <si>
    <t>Initial Permeability</t>
    <phoneticPr fontId="1" type="noConversion"/>
  </si>
  <si>
    <t>Item</t>
    <phoneticPr fontId="1" type="noConversion"/>
  </si>
  <si>
    <t>Symbol</t>
    <phoneticPr fontId="1" type="noConversion"/>
  </si>
  <si>
    <t>Data</t>
    <phoneticPr fontId="1" type="noConversion"/>
  </si>
  <si>
    <t>Unit</t>
    <phoneticPr fontId="1" type="noConversion"/>
  </si>
  <si>
    <t>Remark</t>
    <phoneticPr fontId="1" type="noConversion"/>
  </si>
  <si>
    <t>Vacuum Permeability</t>
    <phoneticPr fontId="1" type="noConversion"/>
  </si>
  <si>
    <t>μ₀</t>
    <phoneticPr fontId="1" type="noConversion"/>
  </si>
  <si>
    <t>Central Post Diameter</t>
    <phoneticPr fontId="1" type="noConversion"/>
  </si>
  <si>
    <t>Central Post Height</t>
    <phoneticPr fontId="1" type="noConversion"/>
  </si>
  <si>
    <t>Upper Base Diameter</t>
    <phoneticPr fontId="1" type="noConversion"/>
  </si>
  <si>
    <t>Upper Base Height</t>
    <phoneticPr fontId="1" type="noConversion"/>
  </si>
  <si>
    <t>Lower Base Diameter</t>
    <phoneticPr fontId="1" type="noConversion"/>
  </si>
  <si>
    <t>Lower Base Height</t>
    <phoneticPr fontId="1" type="noConversion"/>
  </si>
  <si>
    <t>Total Core Height</t>
    <phoneticPr fontId="1" type="noConversion"/>
  </si>
  <si>
    <t>Effective Cross-Sectional Area</t>
    <phoneticPr fontId="1" type="noConversion"/>
  </si>
  <si>
    <t>A_e</t>
    <phoneticPr fontId="1" type="noConversion"/>
  </si>
  <si>
    <t>Window Area for windings</t>
    <phoneticPr fontId="1" type="noConversion"/>
  </si>
  <si>
    <t>Permeability of Core Material</t>
    <phoneticPr fontId="1" type="noConversion"/>
  </si>
  <si>
    <t>Magnetic Reluctance_R_center</t>
    <phoneticPr fontId="1" type="noConversion"/>
  </si>
  <si>
    <t>Magnetic Reluctance_R_upper</t>
    <phoneticPr fontId="1" type="noConversion"/>
  </si>
  <si>
    <t>Magnetic Reluctance_R_lower</t>
    <phoneticPr fontId="1" type="noConversion"/>
  </si>
  <si>
    <t>Magnetic Reluctance_R_air</t>
    <phoneticPr fontId="1" type="noConversion"/>
  </si>
  <si>
    <t>Magnetic Reluctance_R_total</t>
    <phoneticPr fontId="1" type="noConversion"/>
  </si>
  <si>
    <t>AL Value</t>
    <phoneticPr fontId="1" type="noConversion"/>
  </si>
  <si>
    <t>μ_r</t>
    <phoneticPr fontId="1" type="noConversion"/>
  </si>
  <si>
    <t xml:space="preserve">Rated Current </t>
    <phoneticPr fontId="1" type="noConversion"/>
  </si>
  <si>
    <t>I_rms</t>
    <phoneticPr fontId="1" type="noConversion"/>
  </si>
  <si>
    <t xml:space="preserve">Current Density </t>
    <phoneticPr fontId="1" type="noConversion"/>
  </si>
  <si>
    <t>Conductor Cross-Sectional Area</t>
    <phoneticPr fontId="1" type="noConversion"/>
  </si>
  <si>
    <t>Wire Diameter</t>
    <phoneticPr fontId="1" type="noConversion"/>
  </si>
  <si>
    <t>Number of Turns</t>
    <phoneticPr fontId="1" type="noConversion"/>
  </si>
  <si>
    <t>Inductance</t>
    <phoneticPr fontId="1" type="noConversion"/>
  </si>
  <si>
    <t>Window Utilization Factor</t>
    <phoneticPr fontId="1" type="noConversion"/>
  </si>
  <si>
    <t>K_u</t>
    <phoneticPr fontId="1" type="noConversion"/>
  </si>
  <si>
    <t>Winding Cross-Sectional Area</t>
    <phoneticPr fontId="1" type="noConversion"/>
  </si>
  <si>
    <t>Window Utilization</t>
    <phoneticPr fontId="1" type="noConversion"/>
  </si>
  <si>
    <t>* Only the light green cells are permitted for editing.</t>
    <phoneticPr fontId="1" type="noConversion"/>
  </si>
  <si>
    <r>
      <rPr>
        <sz val="11"/>
        <rFont val="Calibri"/>
        <family val="2"/>
      </rPr>
      <t>Recommended range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～</t>
    </r>
    <r>
      <rPr>
        <sz val="11"/>
        <rFont val="Calibri"/>
        <family val="2"/>
      </rPr>
      <t>8</t>
    </r>
    <phoneticPr fontId="1" type="noConversion"/>
  </si>
  <si>
    <r>
      <rPr>
        <sz val="11"/>
        <rFont val="Calibri"/>
        <family val="2"/>
      </rPr>
      <t>Recommended range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&lt;60%</t>
    </r>
    <phoneticPr fontId="1" type="noConversion"/>
  </si>
  <si>
    <t>Email: carlkuo@yetcoil.hk            Website:https://www.yetcoil.com</t>
    <phoneticPr fontId="1" type="noConversion"/>
  </si>
  <si>
    <t xml:space="preserve">                — YuYang Magnetic Co., Ltd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</si>
</sst>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"/>
    <numFmt numFmtId="177" formatCode="0.0"/>
    <numFmt numFmtId="178" formatCode="0.0%"/>
  </numFmts>
  <fonts count="1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vertAlign val="superscript"/>
      <sz val="11"/>
      <name val="Calibri"/>
      <family val="2"/>
    </font>
    <font>
      <sz val="11"/>
      <name val="Calibri"/>
      <family val="3"/>
      <charset val="134"/>
    </font>
    <font>
      <sz val="11"/>
      <name val="宋体"/>
      <family val="2"/>
      <charset val="134"/>
    </font>
    <font>
      <sz val="28"/>
      <name val="Arial"/>
      <family val="2"/>
    </font>
    <font>
      <b/>
      <sz val="18"/>
      <name val="宋体"/>
      <family val="3"/>
      <charset val="134"/>
    </font>
    <font>
      <sz val="11"/>
      <name val="Calibri"/>
      <family val="2"/>
      <charset val="134"/>
    </font>
    <font>
      <sz val="28"/>
      <color rgb="FF0033CC"/>
      <name val="Arial"/>
      <family val="2"/>
    </font>
    <font>
      <sz val="20"/>
      <color rgb="FF0033CC"/>
      <name val="Arial"/>
      <family val="2"/>
    </font>
    <font>
      <sz val="16"/>
      <color rgb="FF0033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B4DE8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4" borderId="11" xfId="0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horizontal="right" vertical="center"/>
      <protection locked="0"/>
    </xf>
    <xf numFmtId="177" fontId="0" fillId="4" borderId="11" xfId="0" applyNumberFormat="1" applyFill="1" applyBorder="1" applyAlignment="1" applyProtection="1">
      <alignment vertical="center"/>
      <protection locked="0"/>
    </xf>
    <xf numFmtId="2" fontId="0" fillId="4" borderId="11" xfId="0" applyNumberForma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2" fontId="0" fillId="0" borderId="11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7" fontId="0" fillId="0" borderId="11" xfId="0" applyNumberFormat="1" applyFill="1" applyBorder="1" applyAlignment="1">
      <alignment vertical="center"/>
    </xf>
    <xf numFmtId="178" fontId="0" fillId="0" borderId="14" xfId="0" applyNumberForma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Medium4"/>
  <colors>
    <mruColors>
      <color rgb="FF0033CC"/>
      <color rgb="FFB4DE8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3</xdr:row>
      <xdr:rowOff>387451</xdr:rowOff>
    </xdr:from>
    <xdr:to>
      <xdr:col>2</xdr:col>
      <xdr:colOff>146051</xdr:colOff>
      <xdr:row>3</xdr:row>
      <xdr:rowOff>2327121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5E634B6-53F8-42EE-872D-F65732EC5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7" y="997051"/>
          <a:ext cx="2314574" cy="1939670"/>
        </a:xfrm>
        <a:prstGeom prst="rect">
          <a:avLst/>
        </a:prstGeom>
      </xdr:spPr>
    </xdr:pic>
    <xdr:clientData/>
  </xdr:twoCellAnchor>
  <xdr:twoCellAnchor editAs="oneCell">
    <xdr:from>
      <xdr:col>4</xdr:col>
      <xdr:colOff>252943</xdr:colOff>
      <xdr:row>3</xdr:row>
      <xdr:rowOff>411673</xdr:rowOff>
    </xdr:from>
    <xdr:to>
      <xdr:col>5</xdr:col>
      <xdr:colOff>1693334</xdr:colOff>
      <xdr:row>3</xdr:row>
      <xdr:rowOff>2286677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5666384-E9A6-45C9-A392-2DF539D23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7193" y="1025506"/>
          <a:ext cx="2001307" cy="187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295274</xdr:rowOff>
    </xdr:from>
    <xdr:to>
      <xdr:col>1</xdr:col>
      <xdr:colOff>494939</xdr:colOff>
      <xdr:row>2</xdr:row>
      <xdr:rowOff>133349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655713B-DBB2-46D6-A4BC-1E969196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5274"/>
          <a:ext cx="164746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BreakPreview" zoomScaleNormal="90" zoomScaleSheetLayoutView="100" workbookViewId="0">
      <selection activeCell="F10" sqref="F10"/>
    </sheetView>
  </sheetViews>
  <sheetFormatPr defaultRowHeight="15"/>
  <cols>
    <col min="1" max="1" width="17.28515625" style="1" customWidth="1"/>
    <col min="2" max="2" width="36.7109375" customWidth="1"/>
    <col min="3" max="3" width="11" style="1" bestFit="1" customWidth="1"/>
    <col min="4" max="4" width="13.7109375" bestFit="1" customWidth="1"/>
    <col min="5" max="5" width="8.42578125" bestFit="1" customWidth="1"/>
    <col min="6" max="6" width="28.140625" customWidth="1"/>
  </cols>
  <sheetData>
    <row r="1" spans="1:6" s="1" customFormat="1" ht="64.5" customHeight="1">
      <c r="A1" s="9"/>
      <c r="B1" s="45" t="s">
        <v>34</v>
      </c>
      <c r="C1" s="45"/>
      <c r="D1" s="45"/>
      <c r="E1" s="45"/>
      <c r="F1" s="45"/>
    </row>
    <row r="2" spans="1:6" s="1" customFormat="1" ht="25.5">
      <c r="A2" s="9"/>
      <c r="B2" s="47" t="s">
        <v>78</v>
      </c>
      <c r="C2" s="47"/>
      <c r="D2" s="47"/>
      <c r="E2" s="47"/>
      <c r="F2" s="47"/>
    </row>
    <row r="3" spans="1:6" s="1" customFormat="1" ht="48" customHeight="1" thickBot="1">
      <c r="A3" s="44"/>
      <c r="B3" s="46" t="s">
        <v>77</v>
      </c>
      <c r="C3" s="46"/>
      <c r="D3" s="46"/>
      <c r="E3" s="46"/>
      <c r="F3" s="46"/>
    </row>
    <row r="4" spans="1:6" s="1" customFormat="1" ht="201.75" customHeight="1">
      <c r="A4" s="16" t="s">
        <v>33</v>
      </c>
      <c r="B4" s="2"/>
      <c r="C4" s="2"/>
      <c r="D4" s="2"/>
      <c r="E4" s="3"/>
      <c r="F4" s="4"/>
    </row>
    <row r="5" spans="1:6" s="1" customFormat="1" ht="32.25" customHeight="1" thickBot="1">
      <c r="A5" s="17"/>
      <c r="B5" s="18" t="s">
        <v>32</v>
      </c>
      <c r="C5" s="19"/>
      <c r="D5" s="19"/>
      <c r="E5" s="20" t="s">
        <v>31</v>
      </c>
      <c r="F5" s="21"/>
    </row>
    <row r="6" spans="1:6" s="1" customFormat="1" ht="7.5" customHeight="1" thickBot="1">
      <c r="A6" s="5"/>
      <c r="B6" s="5"/>
      <c r="C6" s="6"/>
      <c r="D6" s="6"/>
      <c r="E6" s="7"/>
      <c r="F6" s="8"/>
    </row>
    <row r="7" spans="1:6" ht="26.25" customHeight="1" thickTop="1">
      <c r="A7" s="22"/>
      <c r="B7" s="23" t="s">
        <v>38</v>
      </c>
      <c r="C7" s="23" t="s">
        <v>39</v>
      </c>
      <c r="D7" s="23" t="s">
        <v>40</v>
      </c>
      <c r="E7" s="23" t="s">
        <v>41</v>
      </c>
      <c r="F7" s="24" t="s">
        <v>42</v>
      </c>
    </row>
    <row r="8" spans="1:6" s="1" customFormat="1" ht="20.100000000000001" customHeight="1">
      <c r="A8" s="25" t="s">
        <v>35</v>
      </c>
      <c r="B8" s="26" t="s">
        <v>37</v>
      </c>
      <c r="C8" s="27" t="s">
        <v>15</v>
      </c>
      <c r="D8" s="12">
        <v>400</v>
      </c>
      <c r="E8" s="34"/>
      <c r="F8" s="35"/>
    </row>
    <row r="9" spans="1:6" s="1" customFormat="1" ht="20.100000000000001" customHeight="1">
      <c r="A9" s="25"/>
      <c r="B9" s="26" t="s">
        <v>43</v>
      </c>
      <c r="C9" s="28" t="s">
        <v>44</v>
      </c>
      <c r="D9" s="13">
        <f>4*3.1415*10^-4</f>
        <v>1.2566000000000001E-3</v>
      </c>
      <c r="E9" s="29" t="s">
        <v>20</v>
      </c>
      <c r="F9" s="35"/>
    </row>
    <row r="10" spans="1:6" s="1" customFormat="1" ht="20.100000000000001" customHeight="1">
      <c r="A10" s="25"/>
      <c r="B10" s="26" t="s">
        <v>45</v>
      </c>
      <c r="C10" s="26" t="s">
        <v>9</v>
      </c>
      <c r="D10" s="12">
        <v>7.6</v>
      </c>
      <c r="E10" s="29" t="s">
        <v>19</v>
      </c>
      <c r="F10" s="35"/>
    </row>
    <row r="11" spans="1:6" s="1" customFormat="1" ht="20.100000000000001" customHeight="1">
      <c r="A11" s="25"/>
      <c r="B11" s="26" t="s">
        <v>46</v>
      </c>
      <c r="C11" s="26" t="s">
        <v>10</v>
      </c>
      <c r="D11" s="12">
        <v>10</v>
      </c>
      <c r="E11" s="29" t="s">
        <v>19</v>
      </c>
      <c r="F11" s="35"/>
    </row>
    <row r="12" spans="1:6" s="1" customFormat="1" ht="20.100000000000001" customHeight="1">
      <c r="A12" s="25"/>
      <c r="B12" s="26" t="s">
        <v>47</v>
      </c>
      <c r="C12" s="26" t="s">
        <v>11</v>
      </c>
      <c r="D12" s="12">
        <v>14</v>
      </c>
      <c r="E12" s="29" t="s">
        <v>19</v>
      </c>
      <c r="F12" s="35"/>
    </row>
    <row r="13" spans="1:6" s="1" customFormat="1" ht="20.100000000000001" customHeight="1">
      <c r="A13" s="25"/>
      <c r="B13" s="26" t="s">
        <v>48</v>
      </c>
      <c r="C13" s="26" t="s">
        <v>12</v>
      </c>
      <c r="D13" s="12">
        <v>2.5</v>
      </c>
      <c r="E13" s="29" t="s">
        <v>19</v>
      </c>
      <c r="F13" s="35"/>
    </row>
    <row r="14" spans="1:6" s="1" customFormat="1" ht="20.100000000000001" customHeight="1">
      <c r="A14" s="25"/>
      <c r="B14" s="26" t="s">
        <v>49</v>
      </c>
      <c r="C14" s="26" t="s">
        <v>11</v>
      </c>
      <c r="D14" s="12">
        <v>14</v>
      </c>
      <c r="E14" s="29" t="s">
        <v>19</v>
      </c>
      <c r="F14" s="35"/>
    </row>
    <row r="15" spans="1:6" s="1" customFormat="1" ht="20.100000000000001" customHeight="1">
      <c r="A15" s="25"/>
      <c r="B15" s="26" t="s">
        <v>50</v>
      </c>
      <c r="C15" s="26" t="s">
        <v>13</v>
      </c>
      <c r="D15" s="12">
        <v>2.5</v>
      </c>
      <c r="E15" s="29" t="s">
        <v>19</v>
      </c>
      <c r="F15" s="35"/>
    </row>
    <row r="16" spans="1:6" s="1" customFormat="1" ht="20.100000000000001" customHeight="1">
      <c r="A16" s="25"/>
      <c r="B16" s="26" t="s">
        <v>51</v>
      </c>
      <c r="C16" s="26" t="s">
        <v>14</v>
      </c>
      <c r="D16" s="34">
        <f>D11+D13+D15</f>
        <v>15</v>
      </c>
      <c r="E16" s="29" t="s">
        <v>19</v>
      </c>
      <c r="F16" s="35"/>
    </row>
    <row r="17" spans="1:6" s="1" customFormat="1" ht="20.100000000000001" customHeight="1">
      <c r="A17" s="25"/>
      <c r="B17" s="26" t="s">
        <v>52</v>
      </c>
      <c r="C17" s="26" t="s">
        <v>53</v>
      </c>
      <c r="D17" s="40">
        <f>3.1415*(D10/2)^2</f>
        <v>45.363260000000004</v>
      </c>
      <c r="E17" s="29" t="s">
        <v>24</v>
      </c>
      <c r="F17" s="35"/>
    </row>
    <row r="18" spans="1:6" ht="20.100000000000001" customHeight="1">
      <c r="A18" s="25"/>
      <c r="B18" s="26" t="s">
        <v>54</v>
      </c>
      <c r="C18" s="26" t="s">
        <v>28</v>
      </c>
      <c r="D18" s="40">
        <f>D11*(D12-D10)/2</f>
        <v>32</v>
      </c>
      <c r="E18" s="29" t="s">
        <v>24</v>
      </c>
      <c r="F18" s="35"/>
    </row>
    <row r="19" spans="1:6" s="1" customFormat="1" ht="20.100000000000001" customHeight="1">
      <c r="A19" s="25"/>
      <c r="B19" s="26" t="s">
        <v>55</v>
      </c>
      <c r="C19" s="29" t="s">
        <v>62</v>
      </c>
      <c r="D19" s="41">
        <f>D8*D9</f>
        <v>0.50263999999999998</v>
      </c>
      <c r="E19" s="29" t="s">
        <v>20</v>
      </c>
      <c r="F19" s="35"/>
    </row>
    <row r="20" spans="1:6" s="1" customFormat="1" ht="20.100000000000001" customHeight="1">
      <c r="A20" s="25"/>
      <c r="B20" s="26" t="s">
        <v>56</v>
      </c>
      <c r="C20" s="26" t="s">
        <v>6</v>
      </c>
      <c r="D20" s="41">
        <f>D11/(D17*D19)</f>
        <v>0.43856977297274097</v>
      </c>
      <c r="E20" s="29" t="s">
        <v>21</v>
      </c>
      <c r="F20" s="35"/>
    </row>
    <row r="21" spans="1:6" s="1" customFormat="1" ht="20.100000000000001" customHeight="1">
      <c r="A21" s="25"/>
      <c r="B21" s="26" t="s">
        <v>57</v>
      </c>
      <c r="C21" s="26" t="s">
        <v>5</v>
      </c>
      <c r="D21" s="41">
        <f>LN(D12/D10)/(2*3.1415*D13*D19)</f>
        <v>7.7377103177948214E-2</v>
      </c>
      <c r="E21" s="29" t="s">
        <v>21</v>
      </c>
      <c r="F21" s="35"/>
    </row>
    <row r="22" spans="1:6" s="1" customFormat="1" ht="20.100000000000001" customHeight="1">
      <c r="A22" s="25"/>
      <c r="B22" s="26" t="s">
        <v>58</v>
      </c>
      <c r="C22" s="26" t="s">
        <v>7</v>
      </c>
      <c r="D22" s="41">
        <f>LN(D14/D10)/(2*3.1415*D15*D19)</f>
        <v>7.7377103177948214E-2</v>
      </c>
      <c r="E22" s="29" t="s">
        <v>21</v>
      </c>
      <c r="F22" s="35"/>
    </row>
    <row r="23" spans="1:6" s="1" customFormat="1" ht="20.100000000000001" customHeight="1">
      <c r="A23" s="25"/>
      <c r="B23" s="26" t="s">
        <v>59</v>
      </c>
      <c r="C23" s="26" t="s">
        <v>16</v>
      </c>
      <c r="D23" s="41">
        <f>D11/(D9*3.1415*((D12/2)^2+(D14/2)^2))</f>
        <v>25.848765394801546</v>
      </c>
      <c r="E23" s="29" t="s">
        <v>21</v>
      </c>
      <c r="F23" s="35"/>
    </row>
    <row r="24" spans="1:6" s="1" customFormat="1" ht="20.100000000000001" customHeight="1">
      <c r="A24" s="25"/>
      <c r="B24" s="26" t="s">
        <v>60</v>
      </c>
      <c r="C24" s="26" t="s">
        <v>8</v>
      </c>
      <c r="D24" s="41">
        <f>D20+(D21+D23)*0.5</f>
        <v>13.401641021962488</v>
      </c>
      <c r="E24" s="29" t="s">
        <v>21</v>
      </c>
      <c r="F24" s="35"/>
    </row>
    <row r="25" spans="1:6" s="1" customFormat="1" ht="20.100000000000001" customHeight="1">
      <c r="A25" s="25"/>
      <c r="B25" s="29" t="s">
        <v>61</v>
      </c>
      <c r="C25" s="29" t="s">
        <v>0</v>
      </c>
      <c r="D25" s="42">
        <f>(1/D24)*1000</f>
        <v>74.617727661948933</v>
      </c>
      <c r="E25" s="29" t="s">
        <v>3</v>
      </c>
      <c r="F25" s="35"/>
    </row>
    <row r="26" spans="1:6" s="1" customFormat="1" ht="20.100000000000001" customHeight="1">
      <c r="A26" s="25" t="s">
        <v>36</v>
      </c>
      <c r="B26" s="26" t="s">
        <v>63</v>
      </c>
      <c r="C26" s="30" t="s">
        <v>64</v>
      </c>
      <c r="D26" s="14">
        <v>1</v>
      </c>
      <c r="E26" s="29" t="s">
        <v>17</v>
      </c>
      <c r="F26" s="35"/>
    </row>
    <row r="27" spans="1:6" s="1" customFormat="1" ht="20.100000000000001" customHeight="1">
      <c r="A27" s="31"/>
      <c r="B27" s="26" t="s">
        <v>65</v>
      </c>
      <c r="C27" s="26" t="s">
        <v>22</v>
      </c>
      <c r="D27" s="14">
        <v>4</v>
      </c>
      <c r="E27" s="29" t="s">
        <v>23</v>
      </c>
      <c r="F27" s="36" t="s">
        <v>75</v>
      </c>
    </row>
    <row r="28" spans="1:6" s="1" customFormat="1" ht="20.100000000000001" customHeight="1">
      <c r="A28" s="31"/>
      <c r="B28" s="26" t="s">
        <v>66</v>
      </c>
      <c r="C28" s="26" t="s">
        <v>26</v>
      </c>
      <c r="D28" s="42">
        <f>D26/D27</f>
        <v>0.25</v>
      </c>
      <c r="E28" s="29" t="s">
        <v>25</v>
      </c>
      <c r="F28" s="37"/>
    </row>
    <row r="29" spans="1:6" s="1" customFormat="1" ht="20.100000000000001" customHeight="1">
      <c r="A29" s="31"/>
      <c r="B29" s="26" t="s">
        <v>67</v>
      </c>
      <c r="C29" s="26" t="s">
        <v>18</v>
      </c>
      <c r="D29" s="40">
        <f>2*(D28/3.1415)^0.5</f>
        <v>0.56419790342756038</v>
      </c>
      <c r="E29" s="29" t="s">
        <v>19</v>
      </c>
      <c r="F29" s="35"/>
    </row>
    <row r="30" spans="1:6" ht="20.100000000000001" customHeight="1">
      <c r="A30" s="31"/>
      <c r="B30" s="26" t="s">
        <v>68</v>
      </c>
      <c r="C30" s="29" t="s">
        <v>1</v>
      </c>
      <c r="D30" s="12">
        <v>10</v>
      </c>
      <c r="E30" s="29" t="s">
        <v>30</v>
      </c>
      <c r="F30" s="35"/>
    </row>
    <row r="31" spans="1:6" ht="20.100000000000001" customHeight="1">
      <c r="A31" s="31"/>
      <c r="B31" s="26" t="s">
        <v>69</v>
      </c>
      <c r="C31" s="29" t="s">
        <v>2</v>
      </c>
      <c r="D31" s="42">
        <f>D25*(D30^2)/1000</f>
        <v>7.4617727661948932</v>
      </c>
      <c r="E31" s="29" t="s">
        <v>4</v>
      </c>
      <c r="F31" s="35"/>
    </row>
    <row r="32" spans="1:6" s="1" customFormat="1" ht="20.100000000000001" customHeight="1">
      <c r="A32" s="31"/>
      <c r="B32" s="26" t="s">
        <v>70</v>
      </c>
      <c r="C32" s="26" t="s">
        <v>71</v>
      </c>
      <c r="D32" s="15">
        <v>0.65</v>
      </c>
      <c r="E32" s="29"/>
      <c r="F32" s="35"/>
    </row>
    <row r="33" spans="1:6" ht="20.100000000000001" customHeight="1">
      <c r="A33" s="31"/>
      <c r="B33" s="26" t="s">
        <v>72</v>
      </c>
      <c r="C33" s="26" t="s">
        <v>27</v>
      </c>
      <c r="D33" s="34">
        <f>D30*D28</f>
        <v>2.5</v>
      </c>
      <c r="E33" s="29" t="s">
        <v>25</v>
      </c>
      <c r="F33" s="35"/>
    </row>
    <row r="34" spans="1:6" s="1" customFormat="1" ht="20.100000000000001" customHeight="1" thickBot="1">
      <c r="A34" s="32"/>
      <c r="B34" s="33" t="s">
        <v>73</v>
      </c>
      <c r="C34" s="33" t="s">
        <v>29</v>
      </c>
      <c r="D34" s="43">
        <f>D33/(D18*D32)</f>
        <v>0.12019230769230768</v>
      </c>
      <c r="E34" s="38"/>
      <c r="F34" s="39" t="s">
        <v>76</v>
      </c>
    </row>
    <row r="35" spans="1:6" ht="31.5" customHeight="1" thickTop="1">
      <c r="A35" s="10" t="s">
        <v>74</v>
      </c>
      <c r="B35" s="11"/>
      <c r="C35" s="11"/>
      <c r="D35" s="11"/>
      <c r="E35" s="11"/>
      <c r="F35" s="11"/>
    </row>
  </sheetData>
  <sheetProtection algorithmName="SHA-512" hashValue="z0k7rrpNW2axK+BY7RtI9yzPErn/lOvvrOIWJC7/isA9Sv9CV85nLvNLwO7vQtGdZ/tyB7XxBzfzdBmYAHgyMg==" saltValue="J5weaZBm204jgdmBjr/Wzg==" spinCount="100000" sheet="1" formatCells="0" formatColumns="0" formatRows="0" insertColumns="0" insertRows="0" insertHyperlinks="0" deleteColumns="0" deleteRows="0" sort="0" autoFilter="0" pivotTables="0"/>
  <protectedRanges>
    <protectedRange sqref="D8:D15 D26:D27 D30 D32" name="区域2"/>
    <protectedRange sqref="D8:D15 D26:D27 D30 D32" name="区域1"/>
  </protectedRanges>
  <mergeCells count="12">
    <mergeCell ref="A35:F35"/>
    <mergeCell ref="B3:F3"/>
    <mergeCell ref="A1:A3"/>
    <mergeCell ref="B1:F1"/>
    <mergeCell ref="B2:F2"/>
    <mergeCell ref="A8:A25"/>
    <mergeCell ref="A26:A34"/>
    <mergeCell ref="B4:D4"/>
    <mergeCell ref="E4:F4"/>
    <mergeCell ref="A4:A5"/>
    <mergeCell ref="B5:D5"/>
    <mergeCell ref="E5:F5"/>
  </mergeCells>
  <phoneticPr fontId="1" type="noConversion"/>
  <pageMargins left="0.25" right="0.25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蕊源</dc:creator>
  <cp:lastModifiedBy>蕊源</cp:lastModifiedBy>
  <cp:lastPrinted>2025-11-10T07:41:09Z</cp:lastPrinted>
  <dcterms:created xsi:type="dcterms:W3CDTF">2025-11-07T09:13:19Z</dcterms:created>
  <dcterms:modified xsi:type="dcterms:W3CDTF">2025-11-10T08:07:24Z</dcterms:modified>
</cp:coreProperties>
</file>